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56dad464a723101/C^0W PC Meetings 2025-26/December 2^J 2025/"/>
    </mc:Choice>
  </mc:AlternateContent>
  <xr:revisionPtr revIDLastSave="124" documentId="8_{62D8A395-EC0B-4949-ADAE-1E8042F92AD4}" xr6:coauthVersionLast="47" xr6:coauthVersionMax="47" xr10:uidLastSave="{9A94458D-69B9-4912-8086-4F246D688FB2}"/>
  <bookViews>
    <workbookView xWindow="-110" yWindow="-110" windowWidth="19420" windowHeight="10300" xr2:uid="{45C0AD60-15BD-4AC6-9275-7F76566F739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1" l="1"/>
  <c r="I22" i="1"/>
  <c r="I19" i="1"/>
  <c r="I18" i="1"/>
  <c r="I10" i="1"/>
  <c r="I8" i="1"/>
  <c r="I7" i="1"/>
  <c r="I6" i="1"/>
  <c r="E40" i="1"/>
  <c r="E39" i="1"/>
  <c r="E38" i="1"/>
  <c r="E35" i="1"/>
  <c r="E30" i="1"/>
  <c r="I30" i="1" s="1"/>
  <c r="E28" i="1"/>
  <c r="E27" i="1"/>
  <c r="I27" i="1" s="1"/>
  <c r="I26" i="1"/>
  <c r="E25" i="1"/>
  <c r="C25" i="1"/>
  <c r="I24" i="1"/>
  <c r="E21" i="1"/>
  <c r="C21" i="1"/>
  <c r="E20" i="1"/>
  <c r="I20" i="1" s="1"/>
  <c r="E17" i="1"/>
  <c r="G17" i="1" s="1"/>
  <c r="I16" i="1"/>
  <c r="E15" i="1"/>
  <c r="I15" i="1" s="1"/>
  <c r="C14" i="1"/>
  <c r="G14" i="1" s="1"/>
  <c r="C13" i="1"/>
  <c r="E12" i="1"/>
  <c r="I12" i="1" s="1"/>
  <c r="G11" i="1"/>
  <c r="E10" i="1"/>
  <c r="G9" i="1"/>
  <c r="I9" i="1" s="1"/>
  <c r="E7" i="1"/>
  <c r="E6" i="1"/>
  <c r="I11" i="1" l="1"/>
  <c r="I23" i="1"/>
  <c r="I28" i="1"/>
  <c r="I13" i="1"/>
  <c r="I32" i="1" s="1"/>
  <c r="I14" i="1"/>
  <c r="I21" i="1"/>
  <c r="E32" i="1"/>
  <c r="E41" i="1" s="1"/>
  <c r="I25" i="1"/>
  <c r="C32" i="1"/>
  <c r="G32" i="1" l="1"/>
</calcChain>
</file>

<file path=xl/sharedStrings.xml><?xml version="1.0" encoding="utf-8"?>
<sst xmlns="http://schemas.openxmlformats.org/spreadsheetml/2006/main" count="46" uniqueCount="43">
  <si>
    <t xml:space="preserve">Spent to </t>
  </si>
  <si>
    <t>Date</t>
  </si>
  <si>
    <t>Paid from Precept</t>
  </si>
  <si>
    <t>Admin, Consumables ie ink, paper</t>
  </si>
  <si>
    <t>Bank Charges</t>
  </si>
  <si>
    <t>Bus Stop SCC Licences</t>
  </si>
  <si>
    <t>Chair's Allowance</t>
  </si>
  <si>
    <t>Clerk's Salary, inc employers NI</t>
  </si>
  <si>
    <t>Clerk's Pension, inc employer</t>
  </si>
  <si>
    <t>Equipment/Asset Repairs</t>
  </si>
  <si>
    <t>General Reserves</t>
  </si>
  <si>
    <t>Grants (S137)</t>
  </si>
  <si>
    <t>Grass Cutting</t>
  </si>
  <si>
    <t>Insurance</t>
  </si>
  <si>
    <t>IT/Web/Clerk's Broadband/Phone</t>
  </si>
  <si>
    <t>Neighbourhood Plan</t>
  </si>
  <si>
    <t>Newsletter</t>
  </si>
  <si>
    <t>Play Areas</t>
  </si>
  <si>
    <t>Professional Fees</t>
  </si>
  <si>
    <t>Recreation Area Turf Resurfacing</t>
  </si>
  <si>
    <t>Room Hire</t>
  </si>
  <si>
    <t>Street Lighting (energy charges)</t>
  </si>
  <si>
    <t>Subscriptions</t>
  </si>
  <si>
    <t>Speed &amp; Traffic Management</t>
  </si>
  <si>
    <t>Tree &amp; Environmental Works</t>
  </si>
  <si>
    <t>Training</t>
  </si>
  <si>
    <t>VE 80 Commemoration</t>
  </si>
  <si>
    <t>Waste Management</t>
  </si>
  <si>
    <t>Precept Totals</t>
  </si>
  <si>
    <t>Paid from other Funds</t>
  </si>
  <si>
    <t>Allotment</t>
  </si>
  <si>
    <t>Bus Stop Revamp Project</t>
  </si>
  <si>
    <t>Stile Upgrade Project</t>
  </si>
  <si>
    <t>Total of Costs &amp; Payments for the Year</t>
  </si>
  <si>
    <t>2025/26 Forecast to Year End - November 2025</t>
  </si>
  <si>
    <t>Precept Budget</t>
  </si>
  <si>
    <t>Forecast</t>
  </si>
  <si>
    <t>Shortfall</t>
  </si>
  <si>
    <t>Spend to YE</t>
  </si>
  <si>
    <t>Based on figures at 12 November 2025</t>
  </si>
  <si>
    <t>Surplus /</t>
  </si>
  <si>
    <t>expected spend 100 + M365</t>
  </si>
  <si>
    <t>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</si>
</sst>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horizontal="center"/>
    </xf>
    <xf numFmtId="4" fontId="0" fillId="0" borderId="0" xfId="0" applyNumberFormat="1"/>
    <xf numFmtId="4" fontId="3" fillId="0" borderId="0" xfId="0" applyNumberFormat="1" applyFont="1"/>
    <xf numFmtId="4" fontId="1" fillId="0" borderId="0" xfId="0" applyNumberFormat="1" applyFont="1"/>
    <xf numFmtId="0" fontId="1" fillId="0" borderId="0" xfId="0" applyFont="1"/>
    <xf numFmtId="0" fontId="0" fillId="0" borderId="0" xfId="0" applyAlignment="1">
      <alignment horizontal="center"/>
    </xf>
    <xf numFmtId="4" fontId="0" fillId="2" borderId="0" xfId="0" applyNumberFormat="1" applyFill="1"/>
    <xf numFmtId="4" fontId="1" fillId="2" borderId="0" xfId="0" applyNumberFormat="1" applyFont="1" applyFill="1"/>
    <xf numFmtId="4" fontId="3" fillId="2" borderId="0" xfId="0" applyNumberFormat="1" applyFont="1" applyFill="1"/>
    <xf numFmtId="0" fontId="0" fillId="2" borderId="0" xfId="0" applyFill="1"/>
    <xf numFmtId="4" fontId="0" fillId="2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96830-9BF0-4238-A4E9-324C7CC70D4F}">
  <dimension ref="A1:L41"/>
  <sheetViews>
    <sheetView tabSelected="1" workbookViewId="0">
      <pane xSplit="7" ySplit="8" topLeftCell="H9" activePane="bottomRight" state="frozen"/>
      <selection pane="topRight" activeCell="H1" sqref="H1"/>
      <selection pane="bottomLeft" activeCell="A9" sqref="A9"/>
      <selection pane="bottomRight"/>
    </sheetView>
  </sheetViews>
  <sheetFormatPr defaultRowHeight="14.5" x14ac:dyDescent="0.35"/>
  <cols>
    <col min="2" max="2" width="30.6328125" customWidth="1"/>
    <col min="3" max="3" width="14.81640625" customWidth="1"/>
    <col min="4" max="4" width="4.453125" customWidth="1"/>
    <col min="6" max="6" width="3.90625" customWidth="1"/>
    <col min="7" max="7" width="11.1796875" customWidth="1"/>
    <col min="8" max="8" width="3.90625" customWidth="1"/>
  </cols>
  <sheetData>
    <row r="1" spans="1:9" x14ac:dyDescent="0.35">
      <c r="A1" s="5" t="s">
        <v>34</v>
      </c>
    </row>
    <row r="2" spans="1:9" x14ac:dyDescent="0.35">
      <c r="A2" s="5" t="s">
        <v>39</v>
      </c>
    </row>
    <row r="3" spans="1:9" x14ac:dyDescent="0.35">
      <c r="A3" s="5"/>
      <c r="C3" s="1" t="s">
        <v>35</v>
      </c>
      <c r="D3" s="1"/>
      <c r="E3" s="1" t="s">
        <v>0</v>
      </c>
      <c r="F3" s="1"/>
      <c r="G3" s="1" t="s">
        <v>36</v>
      </c>
      <c r="H3" s="6"/>
      <c r="I3" s="1" t="s">
        <v>40</v>
      </c>
    </row>
    <row r="4" spans="1:9" x14ac:dyDescent="0.35">
      <c r="A4" s="5"/>
      <c r="C4" s="1"/>
      <c r="D4" s="1"/>
      <c r="E4" s="1" t="s">
        <v>1</v>
      </c>
      <c r="F4" s="1"/>
      <c r="G4" s="1" t="s">
        <v>38</v>
      </c>
      <c r="H4" s="6"/>
      <c r="I4" s="1" t="s">
        <v>37</v>
      </c>
    </row>
    <row r="5" spans="1:9" x14ac:dyDescent="0.35">
      <c r="A5" s="5" t="s">
        <v>2</v>
      </c>
    </row>
    <row r="6" spans="1:9" x14ac:dyDescent="0.35">
      <c r="A6" t="s">
        <v>3</v>
      </c>
      <c r="C6" s="2">
        <v>250</v>
      </c>
      <c r="D6" s="2"/>
      <c r="E6" s="2">
        <f>SUM(9.96+4.57+36.24+19.97+5.41+5.41+5.41+8.48+47)</f>
        <v>142.44999999999999</v>
      </c>
      <c r="F6" s="2"/>
      <c r="G6" s="3">
        <v>244.2</v>
      </c>
      <c r="I6" s="2">
        <f t="shared" ref="I6:I16" si="0">SUM(C6-G6)</f>
        <v>5.8000000000000114</v>
      </c>
    </row>
    <row r="7" spans="1:9" x14ac:dyDescent="0.35">
      <c r="A7" t="s">
        <v>4</v>
      </c>
      <c r="C7" s="2">
        <v>158</v>
      </c>
      <c r="D7" s="2"/>
      <c r="E7" s="2">
        <f>SUM(46.65+7.05+3+7.95+0.3+3+3+7.65+8.4)</f>
        <v>87</v>
      </c>
      <c r="F7" s="2"/>
      <c r="G7" s="3">
        <v>149.13999999999999</v>
      </c>
      <c r="I7" s="2">
        <f t="shared" si="0"/>
        <v>8.8600000000000136</v>
      </c>
    </row>
    <row r="8" spans="1:9" x14ac:dyDescent="0.35">
      <c r="A8" t="s">
        <v>5</v>
      </c>
      <c r="C8" s="2">
        <v>470</v>
      </c>
      <c r="D8" s="2"/>
      <c r="E8" s="2">
        <v>470</v>
      </c>
      <c r="F8" s="2"/>
      <c r="G8" s="3">
        <v>470</v>
      </c>
      <c r="I8" s="2">
        <f t="shared" si="0"/>
        <v>0</v>
      </c>
    </row>
    <row r="9" spans="1:9" x14ac:dyDescent="0.35">
      <c r="A9" t="s">
        <v>6</v>
      </c>
      <c r="C9" s="2">
        <v>100</v>
      </c>
      <c r="D9" s="2"/>
      <c r="E9" s="2">
        <v>0</v>
      </c>
      <c r="F9" s="2"/>
      <c r="G9" s="3">
        <f t="shared" ref="G9:G17" si="1">SUM(C9-E9)</f>
        <v>100</v>
      </c>
      <c r="I9" s="2">
        <f t="shared" si="0"/>
        <v>0</v>
      </c>
    </row>
    <row r="10" spans="1:9" x14ac:dyDescent="0.35">
      <c r="A10" t="s">
        <v>7</v>
      </c>
      <c r="C10" s="2">
        <v>10500</v>
      </c>
      <c r="D10" s="2"/>
      <c r="E10" s="2">
        <f>SUM(796.1+56.86+963.34+107.71+739.71+48.41+766.39+52.41+868.86+67.78+729.39+46.86+914.57+94.18+866.63+73.19)</f>
        <v>7192.3899999999994</v>
      </c>
      <c r="F10" s="2"/>
      <c r="G10" s="3">
        <v>11887.39</v>
      </c>
      <c r="I10" s="2">
        <f t="shared" si="0"/>
        <v>-1387.3899999999994</v>
      </c>
    </row>
    <row r="11" spans="1:9" x14ac:dyDescent="0.35">
      <c r="A11" t="s">
        <v>8</v>
      </c>
      <c r="C11" s="2">
        <v>0</v>
      </c>
      <c r="D11" s="2"/>
      <c r="E11" s="2">
        <v>0</v>
      </c>
      <c r="F11" s="2"/>
      <c r="G11" s="3">
        <f t="shared" si="1"/>
        <v>0</v>
      </c>
      <c r="I11" s="2">
        <f t="shared" si="0"/>
        <v>0</v>
      </c>
    </row>
    <row r="12" spans="1:9" x14ac:dyDescent="0.35">
      <c r="A12" t="s">
        <v>9</v>
      </c>
      <c r="C12" s="2">
        <v>3000</v>
      </c>
      <c r="D12" s="2"/>
      <c r="E12" s="2">
        <f>SUM(29.84+374.25+225+31.66+181.88+406.68+499.9)</f>
        <v>1749.21</v>
      </c>
      <c r="F12" s="2"/>
      <c r="G12" s="3">
        <v>3000</v>
      </c>
      <c r="I12" s="2">
        <f t="shared" si="0"/>
        <v>0</v>
      </c>
    </row>
    <row r="13" spans="1:9" x14ac:dyDescent="0.35">
      <c r="A13" t="s">
        <v>10</v>
      </c>
      <c r="C13" s="2">
        <f>SUM(2552-470-1330)</f>
        <v>752</v>
      </c>
      <c r="D13" s="2"/>
      <c r="E13" s="2">
        <v>0</v>
      </c>
      <c r="F13" s="2"/>
      <c r="G13" s="3">
        <v>0</v>
      </c>
      <c r="I13" s="2">
        <f t="shared" si="0"/>
        <v>752</v>
      </c>
    </row>
    <row r="14" spans="1:9" x14ac:dyDescent="0.35">
      <c r="A14" t="s">
        <v>11</v>
      </c>
      <c r="C14" s="2">
        <f>SUM(5000-944.46)</f>
        <v>4055.54</v>
      </c>
      <c r="D14" s="2"/>
      <c r="E14" s="2">
        <v>0</v>
      </c>
      <c r="F14" s="2"/>
      <c r="G14" s="3">
        <f t="shared" si="1"/>
        <v>4055.54</v>
      </c>
      <c r="I14" s="2">
        <f t="shared" si="0"/>
        <v>0</v>
      </c>
    </row>
    <row r="15" spans="1:9" x14ac:dyDescent="0.35">
      <c r="A15" t="s">
        <v>12</v>
      </c>
      <c r="C15" s="2">
        <v>5000</v>
      </c>
      <c r="D15" s="2"/>
      <c r="E15" s="2">
        <f>SUM(100+570+570+1160+405+405+795+405)</f>
        <v>4410</v>
      </c>
      <c r="F15" s="2"/>
      <c r="G15" s="3">
        <v>5200</v>
      </c>
      <c r="I15" s="2">
        <f t="shared" si="0"/>
        <v>-200</v>
      </c>
    </row>
    <row r="16" spans="1:9" x14ac:dyDescent="0.35">
      <c r="A16" t="s">
        <v>13</v>
      </c>
      <c r="C16" s="2">
        <v>1270</v>
      </c>
      <c r="D16" s="2"/>
      <c r="E16" s="2">
        <v>1236.6500000000001</v>
      </c>
      <c r="F16" s="2"/>
      <c r="G16" s="3">
        <v>1236.6500000000001</v>
      </c>
      <c r="I16" s="2">
        <f t="shared" si="0"/>
        <v>33.349999999999909</v>
      </c>
    </row>
    <row r="17" spans="1:12" x14ac:dyDescent="0.35">
      <c r="A17" t="s">
        <v>14</v>
      </c>
      <c r="C17" s="7">
        <v>1700</v>
      </c>
      <c r="D17" s="7"/>
      <c r="E17" s="7">
        <f>+SUM(15+7.5+15+120+7.5+15+7.5+15+9.79+15+7.5+15+7.5+15+15-7.5+15)</f>
        <v>294.78999999999996</v>
      </c>
      <c r="F17" s="8"/>
      <c r="G17" s="9">
        <f t="shared" si="1"/>
        <v>1405.21</v>
      </c>
      <c r="H17" s="10"/>
      <c r="I17" s="11" t="s">
        <v>42</v>
      </c>
      <c r="J17" s="10" t="s">
        <v>41</v>
      </c>
      <c r="K17" s="10"/>
      <c r="L17" s="10"/>
    </row>
    <row r="18" spans="1:12" x14ac:dyDescent="0.35">
      <c r="A18" t="s">
        <v>15</v>
      </c>
      <c r="C18" s="2">
        <v>0</v>
      </c>
      <c r="D18" s="2"/>
      <c r="E18" s="2">
        <v>0</v>
      </c>
      <c r="F18" s="4"/>
      <c r="G18" s="3">
        <v>0</v>
      </c>
      <c r="I18" s="2">
        <f t="shared" ref="I18:I30" si="2">SUM(C18-G18)</f>
        <v>0</v>
      </c>
    </row>
    <row r="19" spans="1:12" x14ac:dyDescent="0.35">
      <c r="A19" t="s">
        <v>16</v>
      </c>
      <c r="C19" s="2">
        <v>400</v>
      </c>
      <c r="D19" s="2"/>
      <c r="E19" s="2">
        <v>0</v>
      </c>
      <c r="F19" s="4"/>
      <c r="G19" s="3">
        <v>400</v>
      </c>
      <c r="I19" s="2">
        <f t="shared" si="2"/>
        <v>0</v>
      </c>
    </row>
    <row r="20" spans="1:12" x14ac:dyDescent="0.35">
      <c r="A20" t="s">
        <v>17</v>
      </c>
      <c r="C20" s="2">
        <v>2000</v>
      </c>
      <c r="D20" s="2"/>
      <c r="E20" s="2">
        <f>SUM(25+63.8)</f>
        <v>88.8</v>
      </c>
      <c r="F20" s="2"/>
      <c r="G20" s="3">
        <v>2000</v>
      </c>
      <c r="I20" s="2">
        <f t="shared" si="2"/>
        <v>0</v>
      </c>
    </row>
    <row r="21" spans="1:12" x14ac:dyDescent="0.35">
      <c r="A21" t="s">
        <v>18</v>
      </c>
      <c r="C21" s="2">
        <f>SUM(950-1.04)</f>
        <v>948.96</v>
      </c>
      <c r="D21" s="2"/>
      <c r="E21" s="2">
        <f>SUM(363.95+315)</f>
        <v>678.95</v>
      </c>
      <c r="F21" s="2"/>
      <c r="G21" s="3">
        <v>678.95</v>
      </c>
      <c r="I21" s="2">
        <f t="shared" si="2"/>
        <v>270.01</v>
      </c>
    </row>
    <row r="22" spans="1:12" x14ac:dyDescent="0.35">
      <c r="A22" t="s">
        <v>19</v>
      </c>
      <c r="C22" s="2">
        <v>1330</v>
      </c>
      <c r="D22" s="2"/>
      <c r="E22" s="2">
        <v>1330</v>
      </c>
      <c r="F22" s="2"/>
      <c r="G22" s="3">
        <v>1330</v>
      </c>
      <c r="I22" s="2">
        <f t="shared" si="2"/>
        <v>0</v>
      </c>
    </row>
    <row r="23" spans="1:12" x14ac:dyDescent="0.35">
      <c r="A23" t="s">
        <v>20</v>
      </c>
      <c r="C23" s="2">
        <v>540</v>
      </c>
      <c r="D23" s="2"/>
      <c r="E23" s="2">
        <v>0</v>
      </c>
      <c r="F23" s="2"/>
      <c r="G23" s="3">
        <v>0</v>
      </c>
      <c r="I23" s="2">
        <f t="shared" si="2"/>
        <v>540</v>
      </c>
    </row>
    <row r="24" spans="1:12" x14ac:dyDescent="0.35">
      <c r="A24" t="s">
        <v>21</v>
      </c>
      <c r="C24" s="2">
        <v>900</v>
      </c>
      <c r="D24" s="2"/>
      <c r="E24" s="2">
        <v>568.71</v>
      </c>
      <c r="F24" s="2"/>
      <c r="G24" s="3">
        <v>568.71</v>
      </c>
      <c r="I24" s="2">
        <f t="shared" si="2"/>
        <v>331.28999999999996</v>
      </c>
    </row>
    <row r="25" spans="1:12" x14ac:dyDescent="0.35">
      <c r="A25" t="s">
        <v>22</v>
      </c>
      <c r="C25" s="2">
        <f>SUM(600+1.04)</f>
        <v>601.04</v>
      </c>
      <c r="D25" s="2"/>
      <c r="E25" s="2">
        <f>SUM(471.14+129.9)</f>
        <v>601.04</v>
      </c>
      <c r="F25" s="2"/>
      <c r="G25" s="3">
        <v>601.04</v>
      </c>
      <c r="I25" s="2">
        <f t="shared" si="2"/>
        <v>0</v>
      </c>
    </row>
    <row r="26" spans="1:12" x14ac:dyDescent="0.35">
      <c r="A26" t="s">
        <v>23</v>
      </c>
      <c r="C26" s="2">
        <v>500</v>
      </c>
      <c r="D26" s="2"/>
      <c r="E26" s="2">
        <v>500</v>
      </c>
      <c r="F26" s="2"/>
      <c r="G26" s="3">
        <v>500</v>
      </c>
      <c r="I26" s="2">
        <f t="shared" si="2"/>
        <v>0</v>
      </c>
    </row>
    <row r="27" spans="1:12" x14ac:dyDescent="0.35">
      <c r="A27" t="s">
        <v>24</v>
      </c>
      <c r="C27" s="2">
        <v>3000</v>
      </c>
      <c r="D27" s="2"/>
      <c r="E27" s="2">
        <f>SUM(10+85+75)</f>
        <v>170</v>
      </c>
      <c r="F27" s="2"/>
      <c r="G27" s="3">
        <v>3000</v>
      </c>
      <c r="I27" s="2">
        <f t="shared" si="2"/>
        <v>0</v>
      </c>
    </row>
    <row r="28" spans="1:12" x14ac:dyDescent="0.35">
      <c r="A28" t="s">
        <v>25</v>
      </c>
      <c r="C28" s="2">
        <v>500</v>
      </c>
      <c r="D28" s="2"/>
      <c r="E28" s="2">
        <f>SUM(66+175+66)</f>
        <v>307</v>
      </c>
      <c r="F28" s="2"/>
      <c r="G28" s="3">
        <v>500</v>
      </c>
      <c r="I28" s="2">
        <f t="shared" si="2"/>
        <v>0</v>
      </c>
    </row>
    <row r="29" spans="1:12" x14ac:dyDescent="0.35">
      <c r="A29" t="s">
        <v>26</v>
      </c>
      <c r="C29" s="2">
        <v>944.46</v>
      </c>
      <c r="D29" s="2"/>
      <c r="E29" s="2">
        <v>944.46</v>
      </c>
      <c r="F29" s="2"/>
      <c r="G29" s="3">
        <v>944.46</v>
      </c>
      <c r="I29" s="2">
        <f t="shared" si="2"/>
        <v>0</v>
      </c>
    </row>
    <row r="30" spans="1:12" x14ac:dyDescent="0.35">
      <c r="A30" t="s">
        <v>27</v>
      </c>
      <c r="C30" s="2">
        <v>1520</v>
      </c>
      <c r="D30" s="2"/>
      <c r="E30" s="2">
        <f>SUM(1494-1494+1328)</f>
        <v>1328</v>
      </c>
      <c r="F30" s="2"/>
      <c r="G30" s="3">
        <v>1328</v>
      </c>
      <c r="I30" s="2">
        <f t="shared" si="2"/>
        <v>192</v>
      </c>
    </row>
    <row r="31" spans="1:12" x14ac:dyDescent="0.35">
      <c r="C31" s="2"/>
      <c r="D31" s="2"/>
      <c r="E31" s="2"/>
      <c r="F31" s="2"/>
      <c r="G31" s="3"/>
    </row>
    <row r="32" spans="1:12" x14ac:dyDescent="0.35">
      <c r="A32" t="s">
        <v>28</v>
      </c>
      <c r="C32" s="4">
        <f>SUM(C6:C30)</f>
        <v>40440</v>
      </c>
      <c r="D32" s="4"/>
      <c r="E32" s="4">
        <f>SUM(E6:E30)</f>
        <v>22099.449999999997</v>
      </c>
      <c r="F32" s="2"/>
      <c r="G32" s="4">
        <f>SUM(G6:G30)</f>
        <v>39599.29</v>
      </c>
      <c r="I32" s="2">
        <f>SUM(I6:I30)</f>
        <v>545.92000000000053</v>
      </c>
    </row>
    <row r="33" spans="1:7" x14ac:dyDescent="0.35">
      <c r="C33" s="4"/>
      <c r="D33" s="4"/>
      <c r="E33" s="4"/>
      <c r="F33" s="2"/>
      <c r="G33" s="4"/>
    </row>
    <row r="34" spans="1:7" x14ac:dyDescent="0.35">
      <c r="A34" s="5" t="s">
        <v>29</v>
      </c>
      <c r="C34" s="4"/>
      <c r="D34" s="4"/>
      <c r="E34" s="4"/>
      <c r="F34" s="2"/>
      <c r="G34" s="4"/>
    </row>
    <row r="35" spans="1:7" x14ac:dyDescent="0.35">
      <c r="A35" t="s">
        <v>30</v>
      </c>
      <c r="C35" s="4"/>
      <c r="D35" s="4"/>
      <c r="E35" s="2">
        <f>SUM(166+141+25)</f>
        <v>332</v>
      </c>
      <c r="F35" s="2"/>
      <c r="G35" s="4"/>
    </row>
    <row r="36" spans="1:7" x14ac:dyDescent="0.35">
      <c r="A36" t="s">
        <v>23</v>
      </c>
      <c r="C36" s="4"/>
      <c r="D36" s="4"/>
      <c r="E36" s="2">
        <v>4250</v>
      </c>
      <c r="F36" s="2"/>
      <c r="G36" s="4"/>
    </row>
    <row r="37" spans="1:7" x14ac:dyDescent="0.35">
      <c r="A37" t="s">
        <v>15</v>
      </c>
      <c r="C37" s="4"/>
      <c r="D37" s="4"/>
      <c r="E37" s="2">
        <v>45</v>
      </c>
      <c r="F37" s="2"/>
      <c r="G37" s="4"/>
    </row>
    <row r="38" spans="1:7" x14ac:dyDescent="0.35">
      <c r="A38" t="s">
        <v>31</v>
      </c>
      <c r="C38" s="4"/>
      <c r="D38" s="4"/>
      <c r="E38" s="2">
        <f>SUM(50+420+11050+11475-470)</f>
        <v>22525</v>
      </c>
      <c r="F38" s="2"/>
      <c r="G38" s="4"/>
    </row>
    <row r="39" spans="1:7" x14ac:dyDescent="0.35">
      <c r="A39" t="s">
        <v>19</v>
      </c>
      <c r="C39" s="4"/>
      <c r="D39" s="4"/>
      <c r="E39" s="2">
        <f>SUM(2930-1330)</f>
        <v>1600</v>
      </c>
      <c r="F39" s="2"/>
      <c r="G39" s="4"/>
    </row>
    <row r="40" spans="1:7" x14ac:dyDescent="0.35">
      <c r="A40" t="s">
        <v>32</v>
      </c>
      <c r="C40" s="4"/>
      <c r="D40" s="4"/>
      <c r="E40" s="2">
        <f>SUM(4226.9+5876)</f>
        <v>10102.9</v>
      </c>
      <c r="F40" s="2"/>
      <c r="G40" s="4"/>
    </row>
    <row r="41" spans="1:7" x14ac:dyDescent="0.35">
      <c r="A41" s="5" t="s">
        <v>33</v>
      </c>
      <c r="C41" s="4"/>
      <c r="D41" s="4"/>
      <c r="E41" s="4">
        <f>SUM(E32+E35+E37+E38+E36+E39+E40)</f>
        <v>60954.35</v>
      </c>
      <c r="F41" s="2"/>
      <c r="G41" s="4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Copdock and Washbrook Parish Council</dc:creator>
  <cp:lastModifiedBy>Copdock and Washbrook Parish Council</cp:lastModifiedBy>
  <cp:lastPrinted>2025-11-12T13:19:27Z</cp:lastPrinted>
  <dcterms:created xsi:type="dcterms:W3CDTF">2025-11-12T10:18:51Z</dcterms:created>
  <dcterms:modified xsi:type="dcterms:W3CDTF">2025-11-24T12:26:09Z</dcterms:modified>
</cp:coreProperties>
</file>