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cwpcl\Desktop\Sue's Folder\Year End Accounts\YE 2026\"/>
    </mc:Choice>
  </mc:AlternateContent>
  <xr:revisionPtr revIDLastSave="0" documentId="13_ncr:1_{C6C52CAB-B28E-4494-A54D-015ED5C32FE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4" l="1"/>
  <c r="C24" i="4"/>
  <c r="D8" i="3" l="1"/>
  <c r="H42" i="2" l="1"/>
  <c r="H43" i="2"/>
  <c r="H41" i="2"/>
  <c r="H24" i="2"/>
  <c r="A50" i="2"/>
  <c r="H26" i="2"/>
  <c r="H11" i="2"/>
  <c r="H8" i="2"/>
  <c r="H29" i="1"/>
  <c r="H10" i="1"/>
  <c r="A21" i="2"/>
  <c r="E9" i="3"/>
  <c r="H50" i="2" l="1"/>
  <c r="G56" i="2" s="1"/>
  <c r="H21" i="2"/>
  <c r="G54" i="2" s="1"/>
  <c r="E38" i="4"/>
  <c r="C9" i="4" l="1"/>
  <c r="G55" i="2" l="1"/>
  <c r="G57" i="2" s="1"/>
  <c r="H18" i="1"/>
</calcChain>
</file>

<file path=xl/sharedStrings.xml><?xml version="1.0" encoding="utf-8"?>
<sst xmlns="http://schemas.openxmlformats.org/spreadsheetml/2006/main" count="114" uniqueCount="108">
  <si>
    <t>Opening Balance</t>
  </si>
  <si>
    <t>Total Cash Book</t>
  </si>
  <si>
    <t>Represented by:</t>
  </si>
  <si>
    <t>Add unpresented receipts</t>
  </si>
  <si>
    <t>Less unpresented payments</t>
  </si>
  <si>
    <t>Bank Balance</t>
  </si>
  <si>
    <t>Allotments</t>
  </si>
  <si>
    <t>Bank Interest</t>
  </si>
  <si>
    <t>Precept</t>
  </si>
  <si>
    <t>Running Costs</t>
  </si>
  <si>
    <t>Administration</t>
  </si>
  <si>
    <t>Add Income for the Year</t>
  </si>
  <si>
    <t>Less Expenditure for the Year</t>
  </si>
  <si>
    <t>Closing Balance</t>
  </si>
  <si>
    <t>Current Assets</t>
  </si>
  <si>
    <t>General Fund</t>
  </si>
  <si>
    <t>Signed:</t>
  </si>
  <si>
    <t>Date:</t>
  </si>
  <si>
    <t>Mrs Susan Frankis</t>
  </si>
  <si>
    <t>Assets - Movements in the year</t>
  </si>
  <si>
    <t>Asset value</t>
  </si>
  <si>
    <t>VAT on expenditure for the year</t>
  </si>
  <si>
    <t>LESS</t>
  </si>
  <si>
    <t>VAT reclaimed in the year</t>
  </si>
  <si>
    <t>Balance VAT recoverable at the year end</t>
  </si>
  <si>
    <t>CIL Fund</t>
  </si>
  <si>
    <t>ADD receipts</t>
  </si>
  <si>
    <t>LESS expenditure</t>
  </si>
  <si>
    <t>VAT</t>
  </si>
  <si>
    <t>General Reserve Fund</t>
  </si>
  <si>
    <t>Total Financial Assets</t>
  </si>
  <si>
    <t>Operating Receipts</t>
  </si>
  <si>
    <t>Total Receipts</t>
  </si>
  <si>
    <t>Total Running Costs</t>
  </si>
  <si>
    <t>Earmarked Reserve Funds</t>
  </si>
  <si>
    <t>Clerk's Pension Contributions</t>
  </si>
  <si>
    <t>Highways Lighting</t>
  </si>
  <si>
    <t>Chair's Allowance</t>
  </si>
  <si>
    <t xml:space="preserve">This is a true record of the Annual Accounts for Copdock &amp; Washbrook Parish Council </t>
  </si>
  <si>
    <t>Achilles Annual Fee</t>
  </si>
  <si>
    <t>Babergh District Council Recycling</t>
  </si>
  <si>
    <t>VAT Repayments</t>
  </si>
  <si>
    <t>Equipment/Asset Repairs</t>
  </si>
  <si>
    <t>Football Pitch Repairs</t>
  </si>
  <si>
    <t>Grass Cutting</t>
  </si>
  <si>
    <t>Insurance</t>
  </si>
  <si>
    <t>Play Areas</t>
  </si>
  <si>
    <t>Professional Fees</t>
  </si>
  <si>
    <t>Training</t>
  </si>
  <si>
    <t>Waste Management</t>
  </si>
  <si>
    <t>S137 Grants Awarded</t>
  </si>
  <si>
    <t>Additions:</t>
  </si>
  <si>
    <t>Disposals:</t>
  </si>
  <si>
    <t>Copdock with Washbrook PCC</t>
  </si>
  <si>
    <t>Unity Trust Bank - 20451558</t>
  </si>
  <si>
    <t>S137 Payments</t>
  </si>
  <si>
    <t>Unity Trust Bank - 20496568</t>
  </si>
  <si>
    <t>Unity Trust Bank - current acct 20451558</t>
  </si>
  <si>
    <t>Unity Trust Bank - instant access acct 20496568</t>
  </si>
  <si>
    <t>Achilles</t>
  </si>
  <si>
    <t>Insurance Refund</t>
  </si>
  <si>
    <t>Clerk's Salary, PAYE, Employer's PAYE</t>
  </si>
  <si>
    <t>Tree &amp; Environmental Works</t>
  </si>
  <si>
    <t>Traffic Management</t>
  </si>
  <si>
    <t>CIL Payment to Cricket Club</t>
  </si>
  <si>
    <t>Less unpresented payments at the year end</t>
  </si>
  <si>
    <t xml:space="preserve">These accounts were approved at a meeting of the Parish Council on  </t>
  </si>
  <si>
    <t>2024/25</t>
  </si>
  <si>
    <t>Responsible Financial Officer</t>
  </si>
  <si>
    <t>Balance at 31 March 2025</t>
  </si>
  <si>
    <t xml:space="preserve">BANK RECONCILIATION AT 31 MARCH 2026 </t>
  </si>
  <si>
    <t>Hinckley &amp; Rugby Building Society - 17011058034</t>
  </si>
  <si>
    <t>Redwood Bank - 80219355</t>
  </si>
  <si>
    <r>
      <t xml:space="preserve">Add </t>
    </r>
    <r>
      <rPr>
        <b/>
        <sz val="11"/>
        <color theme="1"/>
        <rFont val="Calibri"/>
        <family val="2"/>
        <scheme val="minor"/>
      </rPr>
      <t>RECEIPTS</t>
    </r>
    <r>
      <rPr>
        <sz val="11"/>
        <color theme="1"/>
        <rFont val="Calibri"/>
        <family val="2"/>
        <scheme val="minor"/>
      </rPr>
      <t xml:space="preserve"> 1 April 2025 - 31 March 2026</t>
    </r>
  </si>
  <si>
    <r>
      <rPr>
        <sz val="11"/>
        <color theme="1"/>
        <rFont val="Calibri"/>
        <family val="2"/>
        <scheme val="minor"/>
      </rPr>
      <t xml:space="preserve">Less </t>
    </r>
    <r>
      <rPr>
        <b/>
        <sz val="11"/>
        <color theme="1"/>
        <rFont val="Calibri"/>
        <family val="2"/>
        <scheme val="minor"/>
      </rPr>
      <t xml:space="preserve">PAYMENTS </t>
    </r>
    <r>
      <rPr>
        <sz val="11"/>
        <color theme="1"/>
        <rFont val="Calibri"/>
        <family val="2"/>
        <scheme val="minor"/>
      </rPr>
      <t>1 April 2025 to 31 March 2026</t>
    </r>
  </si>
  <si>
    <t>RECEIPTS and PAYMENTS ACCOUNT FOR THE YEAR END 31 MARCH 2026</t>
  </si>
  <si>
    <t>as at 31 March 2026.</t>
  </si>
  <si>
    <t>*************</t>
  </si>
  <si>
    <t>2025/26</t>
  </si>
  <si>
    <t>Copdock Village Hall - car park resurfacing</t>
  </si>
  <si>
    <t>Gate Sponsorship</t>
  </si>
  <si>
    <t>Suffolk County Council Grant - bus shelter</t>
  </si>
  <si>
    <t>Babergh District Cllr Grant - bus shelter</t>
  </si>
  <si>
    <t>Suffolk County Councillor Locality Grant</t>
  </si>
  <si>
    <t>Suffolk County Council Grant - stile upgrade</t>
  </si>
  <si>
    <t>Bus Stop Revamp Project</t>
  </si>
  <si>
    <t>Stile Upgrade Project</t>
  </si>
  <si>
    <t>VE 80 Commemoration</t>
  </si>
  <si>
    <t>Newsletter</t>
  </si>
  <si>
    <t>Car Park Resurfacing</t>
  </si>
  <si>
    <t>Neighbourhood Plan</t>
  </si>
  <si>
    <t>General Fund Analysis 2025/26</t>
  </si>
  <si>
    <t>BALANCE SHEET AS AT 31 MARCH 2026</t>
  </si>
  <si>
    <t>This statement represents the financial position of the Council as at 31 March 2026</t>
  </si>
  <si>
    <t>SUPPORTING STATEMENT TO THE ACCOUNTS FOR THE YEAR ENDED 31 MARCH 2026</t>
  </si>
  <si>
    <t>HP Laptop</t>
  </si>
  <si>
    <t>Husqvara brushcutter</t>
  </si>
  <si>
    <t>litter bin, bus stop</t>
  </si>
  <si>
    <t>flagpole, bus stop</t>
  </si>
  <si>
    <t xml:space="preserve">11 no. PROW gates </t>
  </si>
  <si>
    <t>mobile telephone</t>
  </si>
  <si>
    <t>bus shelter, The Street</t>
  </si>
  <si>
    <t>noticeboard, os the school</t>
  </si>
  <si>
    <t>Office shredder</t>
  </si>
  <si>
    <t>gritbin, bus stop</t>
  </si>
  <si>
    <t>Summary of VAT - 2025/2026</t>
  </si>
  <si>
    <t>VAT recoverable at the year end 2025</t>
  </si>
  <si>
    <t>Balance at 1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</si>
</sst>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164" formatCode="[$-809]dd\ mmmm\ yyyy;@"/>
    <numFmt numFmtId="165" formatCode="[$-F800]dddd\,\ mmmm\ dd\,\ yyyy"/>
    <numFmt numFmtId="166" formatCode="#,##0.00_ ;[Red]\-#,##0.00\ "/>
    <numFmt numFmtId="167" formatCode="&quot;£&quot;#,##0.00"/>
  </numFmts>
  <fonts count="10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Palatino Linotype"/>
      <family val="1"/>
    </font>
    <font>
      <b/>
      <u val="double"/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4" fontId="0" fillId="0" borderId="0" xfId="0" applyNumberFormat="1"/>
    <xf numFmtId="14" fontId="0" fillId="0" borderId="0" xfId="0" applyNumberFormat="1"/>
    <xf numFmtId="164" fontId="0" fillId="0" borderId="0" xfId="0" applyNumberFormat="1"/>
    <xf numFmtId="4" fontId="1" fillId="0" borderId="0" xfId="0" applyNumberFormat="1" applyFont="1"/>
    <xf numFmtId="4" fontId="2" fillId="0" borderId="0" xfId="0" applyNumberFormat="1" applyFont="1"/>
    <xf numFmtId="0" fontId="2" fillId="0" borderId="0" xfId="0" applyFont="1"/>
    <xf numFmtId="4" fontId="3" fillId="0" borderId="0" xfId="0" applyNumberFormat="1" applyFont="1"/>
    <xf numFmtId="2" fontId="0" fillId="0" borderId="0" xfId="0" applyNumberFormat="1"/>
    <xf numFmtId="166" fontId="0" fillId="0" borderId="0" xfId="0" applyNumberFormat="1"/>
    <xf numFmtId="0" fontId="4" fillId="0" borderId="0" xfId="0" applyFont="1"/>
    <xf numFmtId="0" fontId="5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4" fontId="6" fillId="0" borderId="0" xfId="0" applyNumberFormat="1" applyFont="1"/>
    <xf numFmtId="164" fontId="0" fillId="0" borderId="0" xfId="0" applyNumberFormat="1" applyAlignment="1">
      <alignment horizontal="left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7" fillId="0" borderId="0" xfId="0" applyFont="1"/>
    <xf numFmtId="167" fontId="7" fillId="0" borderId="0" xfId="0" applyNumberFormat="1" applyFont="1"/>
    <xf numFmtId="14" fontId="7" fillId="0" borderId="0" xfId="0" applyNumberFormat="1" applyFont="1" applyAlignment="1">
      <alignment horizontal="right" vertical="top"/>
    </xf>
    <xf numFmtId="0" fontId="8" fillId="0" borderId="0" xfId="0" applyFont="1"/>
    <xf numFmtId="8" fontId="7" fillId="0" borderId="0" xfId="0" applyNumberFormat="1" applyFont="1" applyAlignment="1">
      <alignment horizontal="right" vertical="top"/>
    </xf>
    <xf numFmtId="4" fontId="0" fillId="0" borderId="0" xfId="0" applyNumberFormat="1" applyFont="1"/>
    <xf numFmtId="4" fontId="9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7"/>
  <sheetViews>
    <sheetView tabSelected="1" workbookViewId="0"/>
  </sheetViews>
  <sheetFormatPr defaultRowHeight="14.4" x14ac:dyDescent="0.3"/>
  <cols>
    <col min="1" max="1" width="13.44140625" bestFit="1" customWidth="1"/>
    <col min="2" max="2" width="2.21875" customWidth="1"/>
    <col min="6" max="6" width="18.44140625" customWidth="1"/>
    <col min="7" max="7" width="11.44140625" customWidth="1"/>
    <col min="8" max="8" width="15" customWidth="1"/>
  </cols>
  <sheetData>
    <row r="1" spans="1:19" x14ac:dyDescent="0.3">
      <c r="A1" s="13" t="s">
        <v>70</v>
      </c>
    </row>
    <row r="3" spans="1:19" x14ac:dyDescent="0.3">
      <c r="A3" s="1" t="s">
        <v>0</v>
      </c>
    </row>
    <row r="5" spans="1:19" x14ac:dyDescent="0.3">
      <c r="A5" s="16">
        <v>45748</v>
      </c>
      <c r="C5" t="s">
        <v>54</v>
      </c>
      <c r="G5" s="2">
        <v>12424.8</v>
      </c>
      <c r="S5" s="2"/>
    </row>
    <row r="6" spans="1:19" x14ac:dyDescent="0.3">
      <c r="A6" s="16"/>
      <c r="C6" t="s">
        <v>56</v>
      </c>
      <c r="G6" s="2">
        <v>16269.31</v>
      </c>
      <c r="S6" s="2"/>
    </row>
    <row r="7" spans="1:19" x14ac:dyDescent="0.3">
      <c r="A7" s="16"/>
      <c r="C7" t="s">
        <v>71</v>
      </c>
      <c r="G7" s="2">
        <v>85000</v>
      </c>
      <c r="S7" s="2"/>
    </row>
    <row r="8" spans="1:19" x14ac:dyDescent="0.3">
      <c r="A8" s="16"/>
      <c r="C8" t="s">
        <v>3</v>
      </c>
      <c r="G8" s="2">
        <v>0</v>
      </c>
      <c r="S8" s="2"/>
    </row>
    <row r="9" spans="1:19" x14ac:dyDescent="0.3">
      <c r="A9" s="4"/>
      <c r="C9" t="s">
        <v>65</v>
      </c>
      <c r="G9" s="5">
        <v>12.46</v>
      </c>
    </row>
    <row r="10" spans="1:19" x14ac:dyDescent="0.3">
      <c r="A10" s="4"/>
      <c r="H10" s="6">
        <f>SUM(G5+G6+G7-G9)</f>
        <v>113681.65</v>
      </c>
    </row>
    <row r="11" spans="1:19" x14ac:dyDescent="0.3">
      <c r="A11" s="4"/>
      <c r="G11" s="2"/>
      <c r="N11" s="2"/>
      <c r="S11" s="2"/>
    </row>
    <row r="12" spans="1:19" x14ac:dyDescent="0.3">
      <c r="A12" s="4"/>
      <c r="C12" t="s">
        <v>73</v>
      </c>
      <c r="G12" s="2">
        <v>83817.009999999995</v>
      </c>
      <c r="N12" s="2"/>
    </row>
    <row r="13" spans="1:19" x14ac:dyDescent="0.3">
      <c r="A13" s="4"/>
      <c r="G13" s="2"/>
      <c r="S13" s="2"/>
    </row>
    <row r="14" spans="1:19" x14ac:dyDescent="0.3">
      <c r="A14" s="4"/>
      <c r="C14" s="7" t="s">
        <v>74</v>
      </c>
      <c r="G14" s="2">
        <v>82935.61</v>
      </c>
    </row>
    <row r="15" spans="1:19" x14ac:dyDescent="0.3">
      <c r="A15" s="4"/>
      <c r="C15" s="7"/>
      <c r="G15" s="6"/>
    </row>
    <row r="16" spans="1:19" x14ac:dyDescent="0.3">
      <c r="A16" s="4"/>
      <c r="G16" s="6"/>
    </row>
    <row r="17" spans="1:20" x14ac:dyDescent="0.3">
      <c r="A17" s="4"/>
      <c r="G17" s="2"/>
      <c r="S17" s="2"/>
    </row>
    <row r="18" spans="1:20" x14ac:dyDescent="0.3">
      <c r="A18" s="16">
        <v>46112</v>
      </c>
      <c r="C18" s="7" t="s">
        <v>1</v>
      </c>
      <c r="G18" s="2"/>
      <c r="H18" s="8">
        <f>SUM(H10+G12-G14-G16)</f>
        <v>114563.04999999997</v>
      </c>
    </row>
    <row r="19" spans="1:20" x14ac:dyDescent="0.3">
      <c r="G19" s="2"/>
      <c r="S19" s="2"/>
    </row>
    <row r="20" spans="1:20" x14ac:dyDescent="0.3">
      <c r="A20" s="4"/>
      <c r="G20" s="2"/>
    </row>
    <row r="21" spans="1:20" x14ac:dyDescent="0.3">
      <c r="A21" s="16">
        <v>46112</v>
      </c>
      <c r="C21" t="s">
        <v>2</v>
      </c>
      <c r="G21" s="2"/>
    </row>
    <row r="22" spans="1:20" x14ac:dyDescent="0.3">
      <c r="C22" t="s">
        <v>57</v>
      </c>
      <c r="G22" s="2">
        <v>14699.96</v>
      </c>
    </row>
    <row r="23" spans="1:20" x14ac:dyDescent="0.3">
      <c r="A23" s="4"/>
      <c r="C23" t="s">
        <v>58</v>
      </c>
      <c r="G23" s="2">
        <v>3062.49</v>
      </c>
      <c r="H23" s="6"/>
    </row>
    <row r="24" spans="1:20" x14ac:dyDescent="0.3">
      <c r="A24" s="4"/>
      <c r="C24" t="s">
        <v>71</v>
      </c>
      <c r="G24" s="2">
        <v>86959.54</v>
      </c>
      <c r="H24" s="6"/>
    </row>
    <row r="25" spans="1:20" x14ac:dyDescent="0.3">
      <c r="A25" s="4"/>
      <c r="C25" t="s">
        <v>72</v>
      </c>
      <c r="G25" s="2">
        <v>10000</v>
      </c>
      <c r="H25" s="6"/>
    </row>
    <row r="26" spans="1:20" x14ac:dyDescent="0.3">
      <c r="A26" s="4"/>
      <c r="C26" t="s">
        <v>3</v>
      </c>
      <c r="G26" s="2">
        <v>0</v>
      </c>
      <c r="J26" s="3"/>
      <c r="O26" s="2"/>
    </row>
    <row r="27" spans="1:20" x14ac:dyDescent="0.3">
      <c r="A27" s="4"/>
      <c r="C27" t="s">
        <v>4</v>
      </c>
      <c r="G27" s="2">
        <v>158.94</v>
      </c>
      <c r="J27" s="3"/>
      <c r="O27" s="2"/>
    </row>
    <row r="28" spans="1:20" x14ac:dyDescent="0.3">
      <c r="A28" s="4"/>
      <c r="G28" s="2"/>
    </row>
    <row r="29" spans="1:20" x14ac:dyDescent="0.3">
      <c r="A29" s="4"/>
      <c r="C29" s="7" t="s">
        <v>5</v>
      </c>
      <c r="G29" s="2"/>
      <c r="H29" s="8">
        <f>SUM(G22+G23-G27+G25+G24)</f>
        <v>114563.04999999999</v>
      </c>
      <c r="T29" s="2"/>
    </row>
    <row r="30" spans="1:20" x14ac:dyDescent="0.3">
      <c r="A30" s="4"/>
      <c r="G30" s="2"/>
    </row>
    <row r="31" spans="1:20" x14ac:dyDescent="0.3">
      <c r="A31" s="4"/>
    </row>
    <row r="32" spans="1:20" x14ac:dyDescent="0.3">
      <c r="A32" s="4"/>
    </row>
    <row r="33" spans="1:20" x14ac:dyDescent="0.3">
      <c r="A33" s="4"/>
    </row>
    <row r="34" spans="1:20" x14ac:dyDescent="0.3">
      <c r="A34" s="4"/>
    </row>
    <row r="35" spans="1:20" x14ac:dyDescent="0.3">
      <c r="A35" s="4"/>
    </row>
    <row r="36" spans="1:20" x14ac:dyDescent="0.3">
      <c r="A36" s="4"/>
    </row>
    <row r="37" spans="1:20" x14ac:dyDescent="0.3">
      <c r="T37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4"/>
  <sheetViews>
    <sheetView workbookViewId="0"/>
  </sheetViews>
  <sheetFormatPr defaultRowHeight="14.4" x14ac:dyDescent="0.3"/>
  <cols>
    <col min="1" max="1" width="11.5546875" customWidth="1"/>
    <col min="2" max="2" width="8.88671875" customWidth="1"/>
    <col min="3" max="3" width="8.77734375" hidden="1" customWidth="1"/>
    <col min="7" max="7" width="10.77734375" customWidth="1"/>
    <col min="8" max="8" width="13.6640625" customWidth="1"/>
  </cols>
  <sheetData>
    <row r="1" spans="1:8" x14ac:dyDescent="0.3">
      <c r="A1" s="13" t="s">
        <v>75</v>
      </c>
    </row>
    <row r="2" spans="1:8" x14ac:dyDescent="0.3">
      <c r="A2" s="7"/>
    </row>
    <row r="3" spans="1:8" x14ac:dyDescent="0.3">
      <c r="A3" s="7" t="s">
        <v>67</v>
      </c>
      <c r="B3" s="17"/>
      <c r="H3" s="18" t="s">
        <v>78</v>
      </c>
    </row>
    <row r="4" spans="1:8" x14ac:dyDescent="0.3">
      <c r="D4" s="7" t="s">
        <v>31</v>
      </c>
    </row>
    <row r="5" spans="1:8" x14ac:dyDescent="0.3">
      <c r="D5" s="7"/>
    </row>
    <row r="6" spans="1:8" x14ac:dyDescent="0.3">
      <c r="A6" s="2">
        <v>39702</v>
      </c>
      <c r="B6" s="2"/>
      <c r="D6" t="s">
        <v>8</v>
      </c>
      <c r="H6" s="2">
        <v>40440</v>
      </c>
    </row>
    <row r="7" spans="1:8" x14ac:dyDescent="0.3">
      <c r="A7" s="2">
        <v>1020.84</v>
      </c>
      <c r="B7" s="2"/>
      <c r="D7" t="s">
        <v>6</v>
      </c>
      <c r="H7" s="2">
        <v>1332.95</v>
      </c>
    </row>
    <row r="8" spans="1:8" x14ac:dyDescent="0.3">
      <c r="A8" s="2">
        <v>2119.7600000000002</v>
      </c>
      <c r="B8" s="2"/>
      <c r="D8" t="s">
        <v>7</v>
      </c>
      <c r="H8" s="2">
        <f>SUM(55.78+2212.94)</f>
        <v>2268.7200000000003</v>
      </c>
    </row>
    <row r="9" spans="1:8" x14ac:dyDescent="0.3">
      <c r="A9" s="2">
        <v>600</v>
      </c>
      <c r="B9" s="2"/>
      <c r="D9" t="s">
        <v>39</v>
      </c>
      <c r="H9" s="2">
        <v>600</v>
      </c>
    </row>
    <row r="10" spans="1:8" x14ac:dyDescent="0.3">
      <c r="A10" s="2">
        <v>155</v>
      </c>
      <c r="B10" s="2"/>
      <c r="D10" t="s">
        <v>59</v>
      </c>
      <c r="H10" s="2">
        <v>0</v>
      </c>
    </row>
    <row r="11" spans="1:8" x14ac:dyDescent="0.3">
      <c r="A11" s="2">
        <v>0</v>
      </c>
      <c r="B11" s="2"/>
      <c r="D11" t="s">
        <v>40</v>
      </c>
      <c r="H11" s="2">
        <f>SUM(98.76+417.94)</f>
        <v>516.70000000000005</v>
      </c>
    </row>
    <row r="12" spans="1:8" x14ac:dyDescent="0.3">
      <c r="A12" s="2">
        <v>3900</v>
      </c>
      <c r="B12" s="2"/>
      <c r="D12" t="s">
        <v>83</v>
      </c>
      <c r="H12" s="2">
        <v>3000</v>
      </c>
    </row>
    <row r="13" spans="1:8" x14ac:dyDescent="0.3">
      <c r="A13" s="2">
        <v>0</v>
      </c>
      <c r="B13" s="2"/>
      <c r="D13" t="s">
        <v>81</v>
      </c>
      <c r="H13" s="2">
        <v>19550</v>
      </c>
    </row>
    <row r="14" spans="1:8" x14ac:dyDescent="0.3">
      <c r="A14" s="2">
        <v>0</v>
      </c>
      <c r="B14" s="2"/>
      <c r="D14" t="s">
        <v>82</v>
      </c>
      <c r="H14" s="2">
        <v>1250</v>
      </c>
    </row>
    <row r="15" spans="1:8" x14ac:dyDescent="0.3">
      <c r="A15" s="2">
        <v>762.99</v>
      </c>
      <c r="B15" s="2"/>
      <c r="D15" t="s">
        <v>60</v>
      </c>
      <c r="H15" s="2">
        <v>0</v>
      </c>
    </row>
    <row r="16" spans="1:8" x14ac:dyDescent="0.3">
      <c r="A16" s="2">
        <v>0</v>
      </c>
      <c r="B16" s="2"/>
      <c r="D16" t="s">
        <v>79</v>
      </c>
      <c r="H16" s="2">
        <v>1000</v>
      </c>
    </row>
    <row r="17" spans="1:11" x14ac:dyDescent="0.3">
      <c r="A17" s="2">
        <v>0</v>
      </c>
      <c r="B17" s="2"/>
      <c r="D17" t="s">
        <v>84</v>
      </c>
      <c r="H17" s="2">
        <v>2000</v>
      </c>
    </row>
    <row r="18" spans="1:11" x14ac:dyDescent="0.3">
      <c r="A18" s="2">
        <v>0</v>
      </c>
      <c r="B18" s="2"/>
      <c r="D18" t="s">
        <v>80</v>
      </c>
      <c r="H18" s="2">
        <v>1620</v>
      </c>
    </row>
    <row r="19" spans="1:11" x14ac:dyDescent="0.3">
      <c r="A19" s="2">
        <v>3723.17</v>
      </c>
      <c r="B19" s="2"/>
      <c r="D19" t="s">
        <v>41</v>
      </c>
      <c r="H19" s="2">
        <v>10238.64</v>
      </c>
    </row>
    <row r="20" spans="1:11" x14ac:dyDescent="0.3">
      <c r="B20" s="2"/>
      <c r="H20" s="2"/>
    </row>
    <row r="21" spans="1:11" x14ac:dyDescent="0.3">
      <c r="A21" s="8">
        <f>SUM(A6:A19)</f>
        <v>51983.759999999995</v>
      </c>
      <c r="B21" s="8"/>
      <c r="D21" s="7" t="s">
        <v>32</v>
      </c>
      <c r="H21" s="8">
        <f>SUM(H6:H19)</f>
        <v>83817.009999999995</v>
      </c>
    </row>
    <row r="23" spans="1:11" x14ac:dyDescent="0.3">
      <c r="B23" s="2"/>
      <c r="D23" s="7" t="s">
        <v>9</v>
      </c>
      <c r="H23" s="9"/>
      <c r="K23" s="2"/>
    </row>
    <row r="24" spans="1:11" x14ac:dyDescent="0.3">
      <c r="A24" s="2">
        <v>2007.49</v>
      </c>
      <c r="B24" s="2"/>
      <c r="D24" t="s">
        <v>10</v>
      </c>
      <c r="H24" s="2">
        <f>SUM(188.4+359.72+131.65+601.04)</f>
        <v>1280.81</v>
      </c>
    </row>
    <row r="25" spans="1:11" x14ac:dyDescent="0.3">
      <c r="A25" s="2">
        <v>840.48</v>
      </c>
      <c r="B25" s="2"/>
      <c r="D25" t="s">
        <v>6</v>
      </c>
      <c r="H25" s="2">
        <v>416.55</v>
      </c>
    </row>
    <row r="26" spans="1:11" x14ac:dyDescent="0.3">
      <c r="A26" s="2">
        <v>0</v>
      </c>
      <c r="B26" s="2"/>
      <c r="D26" t="s">
        <v>85</v>
      </c>
      <c r="H26" s="2">
        <f>SUM(22525+470)</f>
        <v>22995</v>
      </c>
    </row>
    <row r="27" spans="1:11" x14ac:dyDescent="0.3">
      <c r="A27" s="2">
        <v>5000</v>
      </c>
      <c r="B27" s="2"/>
      <c r="D27" t="s">
        <v>64</v>
      </c>
      <c r="H27" s="2">
        <v>0</v>
      </c>
    </row>
    <row r="28" spans="1:11" x14ac:dyDescent="0.3">
      <c r="A28" s="2">
        <v>9426.89</v>
      </c>
      <c r="B28" s="2"/>
      <c r="D28" t="s">
        <v>61</v>
      </c>
      <c r="H28" s="2">
        <v>10401.299999999999</v>
      </c>
    </row>
    <row r="29" spans="1:11" x14ac:dyDescent="0.3">
      <c r="A29" s="2">
        <v>0</v>
      </c>
      <c r="B29" s="2"/>
      <c r="D29" t="s">
        <v>35</v>
      </c>
      <c r="H29" s="2">
        <v>0</v>
      </c>
    </row>
    <row r="30" spans="1:11" x14ac:dyDescent="0.3">
      <c r="A30" s="2">
        <v>2473.39</v>
      </c>
      <c r="B30" s="2"/>
      <c r="D30" t="s">
        <v>42</v>
      </c>
      <c r="H30" s="2">
        <v>3203.16</v>
      </c>
    </row>
    <row r="31" spans="1:11" x14ac:dyDescent="0.3">
      <c r="A31" s="2">
        <v>155</v>
      </c>
      <c r="B31" s="2"/>
      <c r="D31" t="s">
        <v>43</v>
      </c>
      <c r="H31" s="2">
        <v>0</v>
      </c>
    </row>
    <row r="32" spans="1:11" x14ac:dyDescent="0.3">
      <c r="A32" s="2">
        <v>1080</v>
      </c>
      <c r="B32" s="2"/>
      <c r="D32" t="s">
        <v>55</v>
      </c>
      <c r="H32" s="2">
        <v>100</v>
      </c>
    </row>
    <row r="33" spans="1:8" x14ac:dyDescent="0.3">
      <c r="A33" s="2">
        <v>4515</v>
      </c>
      <c r="B33" s="2"/>
      <c r="D33" t="s">
        <v>44</v>
      </c>
      <c r="H33" s="2">
        <v>5835</v>
      </c>
    </row>
    <row r="34" spans="1:8" x14ac:dyDescent="0.3">
      <c r="A34" s="2">
        <v>795.9</v>
      </c>
      <c r="B34" s="2"/>
      <c r="D34" t="s">
        <v>36</v>
      </c>
      <c r="H34" s="2">
        <v>568.71</v>
      </c>
    </row>
    <row r="35" spans="1:8" x14ac:dyDescent="0.3">
      <c r="A35" s="2">
        <v>1268.4000000000001</v>
      </c>
      <c r="B35" s="2"/>
      <c r="D35" t="s">
        <v>45</v>
      </c>
      <c r="H35" s="2">
        <v>1236.6500000000001</v>
      </c>
    </row>
    <row r="36" spans="1:8" x14ac:dyDescent="0.3">
      <c r="A36" s="2">
        <v>0</v>
      </c>
      <c r="B36" s="2"/>
      <c r="D36" t="s">
        <v>90</v>
      </c>
      <c r="H36" s="2">
        <v>45</v>
      </c>
    </row>
    <row r="37" spans="1:8" x14ac:dyDescent="0.3">
      <c r="A37" s="2">
        <v>0</v>
      </c>
      <c r="B37" s="2"/>
      <c r="D37" t="s">
        <v>88</v>
      </c>
      <c r="H37" s="2">
        <v>197</v>
      </c>
    </row>
    <row r="38" spans="1:8" x14ac:dyDescent="0.3">
      <c r="A38" s="2">
        <v>1410</v>
      </c>
      <c r="B38" s="2"/>
      <c r="D38" t="s">
        <v>46</v>
      </c>
      <c r="H38" s="2">
        <v>88.8</v>
      </c>
    </row>
    <row r="39" spans="1:8" x14ac:dyDescent="0.3">
      <c r="A39" s="2">
        <v>1783.95</v>
      </c>
      <c r="B39" s="2"/>
      <c r="D39" t="s">
        <v>47</v>
      </c>
      <c r="H39" s="2">
        <v>678.95</v>
      </c>
    </row>
    <row r="40" spans="1:8" x14ac:dyDescent="0.3">
      <c r="A40" s="2">
        <v>65.2</v>
      </c>
      <c r="B40" s="2"/>
      <c r="D40" t="s">
        <v>37</v>
      </c>
      <c r="H40" s="2">
        <v>0</v>
      </c>
    </row>
    <row r="41" spans="1:8" x14ac:dyDescent="0.3">
      <c r="A41" s="2">
        <v>0</v>
      </c>
      <c r="B41" s="2"/>
      <c r="D41" t="s">
        <v>89</v>
      </c>
      <c r="H41" s="2">
        <f>SUM(1330+1600)</f>
        <v>2930</v>
      </c>
    </row>
    <row r="42" spans="1:8" x14ac:dyDescent="0.3">
      <c r="A42" s="2">
        <v>0</v>
      </c>
      <c r="B42" s="2"/>
      <c r="D42" t="s">
        <v>86</v>
      </c>
      <c r="H42" s="2">
        <f>SUM(500+5850.63+3772.02)</f>
        <v>10122.65</v>
      </c>
    </row>
    <row r="43" spans="1:8" x14ac:dyDescent="0.3">
      <c r="A43" s="2">
        <v>4008</v>
      </c>
      <c r="B43" s="2"/>
      <c r="D43" t="s">
        <v>63</v>
      </c>
      <c r="H43" s="2">
        <f>SUM(500+3500+200+550+5136.01)</f>
        <v>9886.01</v>
      </c>
    </row>
    <row r="44" spans="1:8" x14ac:dyDescent="0.3">
      <c r="A44" s="2">
        <v>1205</v>
      </c>
      <c r="B44" s="2"/>
      <c r="D44" t="s">
        <v>62</v>
      </c>
      <c r="H44" s="2">
        <v>170</v>
      </c>
    </row>
    <row r="45" spans="1:8" x14ac:dyDescent="0.3">
      <c r="A45" s="2">
        <v>137</v>
      </c>
      <c r="B45" s="2"/>
      <c r="D45" t="s">
        <v>48</v>
      </c>
      <c r="H45" s="2">
        <v>307</v>
      </c>
    </row>
    <row r="46" spans="1:8" x14ac:dyDescent="0.3">
      <c r="A46" s="2">
        <v>1252.25</v>
      </c>
      <c r="B46" s="2"/>
      <c r="D46" t="s">
        <v>49</v>
      </c>
      <c r="H46" s="2">
        <v>1328</v>
      </c>
    </row>
    <row r="47" spans="1:8" x14ac:dyDescent="0.3">
      <c r="A47" s="2">
        <v>2970.11</v>
      </c>
      <c r="B47" s="2"/>
      <c r="D47" t="s">
        <v>28</v>
      </c>
      <c r="H47" s="2">
        <v>10200.56</v>
      </c>
    </row>
    <row r="48" spans="1:8" x14ac:dyDescent="0.3">
      <c r="A48" s="2">
        <v>0</v>
      </c>
      <c r="B48" s="2"/>
      <c r="D48" t="s">
        <v>87</v>
      </c>
      <c r="H48" s="2">
        <v>944.46</v>
      </c>
    </row>
    <row r="49" spans="1:8" x14ac:dyDescent="0.3">
      <c r="B49" s="2"/>
      <c r="H49" s="2"/>
    </row>
    <row r="50" spans="1:8" x14ac:dyDescent="0.3">
      <c r="A50" s="6">
        <f>SUM(A24:A48)</f>
        <v>40394.060000000005</v>
      </c>
      <c r="B50" s="6"/>
      <c r="D50" s="7" t="s">
        <v>33</v>
      </c>
      <c r="H50" s="6">
        <f>SUM(H24:H48)</f>
        <v>82935.610000000015</v>
      </c>
    </row>
    <row r="51" spans="1:8" x14ac:dyDescent="0.3">
      <c r="B51" s="2"/>
    </row>
    <row r="52" spans="1:8" x14ac:dyDescent="0.3">
      <c r="B52" s="2"/>
      <c r="D52" s="7" t="s">
        <v>91</v>
      </c>
    </row>
    <row r="53" spans="1:8" x14ac:dyDescent="0.3">
      <c r="A53" s="7"/>
      <c r="B53" s="2"/>
      <c r="D53" t="s">
        <v>0</v>
      </c>
      <c r="G53" s="6">
        <v>113681.65</v>
      </c>
    </row>
    <row r="54" spans="1:8" x14ac:dyDescent="0.3">
      <c r="B54" s="5"/>
      <c r="D54" t="s">
        <v>11</v>
      </c>
      <c r="G54" s="5">
        <f>H21</f>
        <v>83817.009999999995</v>
      </c>
    </row>
    <row r="55" spans="1:8" x14ac:dyDescent="0.3">
      <c r="B55" s="2"/>
      <c r="G55" s="2">
        <f>SUM(G53+G54)</f>
        <v>197498.65999999997</v>
      </c>
    </row>
    <row r="56" spans="1:8" x14ac:dyDescent="0.3">
      <c r="B56" s="5"/>
      <c r="D56" t="s">
        <v>12</v>
      </c>
      <c r="G56" s="5">
        <f>H50</f>
        <v>82935.610000000015</v>
      </c>
    </row>
    <row r="57" spans="1:8" x14ac:dyDescent="0.3">
      <c r="B57" s="15"/>
      <c r="D57" s="7" t="s">
        <v>13</v>
      </c>
      <c r="G57" s="8">
        <f>SUM(G55-G56)</f>
        <v>114563.04999999996</v>
      </c>
    </row>
    <row r="58" spans="1:8" x14ac:dyDescent="0.3">
      <c r="B58" s="2"/>
      <c r="G58" s="2"/>
    </row>
    <row r="59" spans="1:8" x14ac:dyDescent="0.3">
      <c r="A59" t="s">
        <v>38</v>
      </c>
      <c r="B59" s="2"/>
      <c r="G59" s="2"/>
    </row>
    <row r="60" spans="1:8" x14ac:dyDescent="0.3">
      <c r="A60" t="s">
        <v>76</v>
      </c>
    </row>
    <row r="61" spans="1:8" x14ac:dyDescent="0.3">
      <c r="A61" t="s">
        <v>66</v>
      </c>
      <c r="G61" s="2"/>
      <c r="H61" t="s">
        <v>77</v>
      </c>
    </row>
    <row r="62" spans="1:8" x14ac:dyDescent="0.3">
      <c r="G62" s="2"/>
    </row>
    <row r="63" spans="1:8" x14ac:dyDescent="0.3">
      <c r="G63" s="2"/>
    </row>
    <row r="64" spans="1:8" x14ac:dyDescent="0.3">
      <c r="G64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"/>
  <sheetViews>
    <sheetView workbookViewId="0"/>
  </sheetViews>
  <sheetFormatPr defaultRowHeight="14.4" x14ac:dyDescent="0.3"/>
  <cols>
    <col min="2" max="2" width="12.109375" bestFit="1" customWidth="1"/>
    <col min="3" max="3" width="13.5546875" customWidth="1"/>
    <col min="4" max="4" width="9.5546875" bestFit="1" customWidth="1"/>
    <col min="5" max="5" width="10.109375" bestFit="1" customWidth="1"/>
  </cols>
  <sheetData>
    <row r="1" spans="1:5" x14ac:dyDescent="0.3">
      <c r="A1" s="13" t="s">
        <v>92</v>
      </c>
    </row>
    <row r="2" spans="1:5" x14ac:dyDescent="0.3">
      <c r="E2" s="7"/>
    </row>
    <row r="3" spans="1:5" x14ac:dyDescent="0.3">
      <c r="A3" s="7" t="s">
        <v>14</v>
      </c>
      <c r="E3" s="6">
        <v>114563.05</v>
      </c>
    </row>
    <row r="4" spans="1:5" x14ac:dyDescent="0.3">
      <c r="E4" s="2"/>
    </row>
    <row r="5" spans="1:5" x14ac:dyDescent="0.3">
      <c r="A5" s="7" t="s">
        <v>2</v>
      </c>
      <c r="E5" s="2"/>
    </row>
    <row r="6" spans="1:5" x14ac:dyDescent="0.3">
      <c r="A6" t="s">
        <v>15</v>
      </c>
      <c r="D6" s="10">
        <v>10812.41</v>
      </c>
      <c r="E6" s="2"/>
    </row>
    <row r="7" spans="1:5" x14ac:dyDescent="0.3">
      <c r="A7" t="s">
        <v>29</v>
      </c>
      <c r="D7" s="10">
        <v>47277.72</v>
      </c>
      <c r="E7" s="2"/>
    </row>
    <row r="8" spans="1:5" x14ac:dyDescent="0.3">
      <c r="A8" t="s">
        <v>34</v>
      </c>
      <c r="D8" s="10">
        <f>SUM(103750.64-47277.72)</f>
        <v>56472.92</v>
      </c>
      <c r="E8" s="2"/>
    </row>
    <row r="9" spans="1:5" x14ac:dyDescent="0.3">
      <c r="A9" s="7" t="s">
        <v>30</v>
      </c>
      <c r="D9" s="10"/>
      <c r="E9" s="6">
        <f>SUM(D6:D8)</f>
        <v>114563.05</v>
      </c>
    </row>
    <row r="10" spans="1:5" x14ac:dyDescent="0.3">
      <c r="D10" s="10"/>
      <c r="E10" s="2"/>
    </row>
    <row r="11" spans="1:5" x14ac:dyDescent="0.3">
      <c r="D11" s="10"/>
      <c r="E11" s="2"/>
    </row>
    <row r="12" spans="1:5" x14ac:dyDescent="0.3">
      <c r="D12" s="10"/>
      <c r="E12" s="2"/>
    </row>
    <row r="13" spans="1:5" x14ac:dyDescent="0.3">
      <c r="A13" t="s">
        <v>93</v>
      </c>
      <c r="D13" s="10"/>
      <c r="E13" s="2"/>
    </row>
    <row r="14" spans="1:5" x14ac:dyDescent="0.3">
      <c r="D14" s="10"/>
      <c r="E14" s="2"/>
    </row>
    <row r="15" spans="1:5" ht="15.6" x14ac:dyDescent="0.35">
      <c r="A15" t="s">
        <v>16</v>
      </c>
      <c r="B15" s="12" t="s">
        <v>18</v>
      </c>
      <c r="D15" s="10"/>
      <c r="E15" s="2"/>
    </row>
    <row r="16" spans="1:5" x14ac:dyDescent="0.3">
      <c r="B16" s="11" t="s">
        <v>68</v>
      </c>
      <c r="D16" s="10"/>
      <c r="E16" s="2"/>
    </row>
    <row r="17" spans="1:5" x14ac:dyDescent="0.3">
      <c r="D17" s="10"/>
      <c r="E17" s="2"/>
    </row>
    <row r="18" spans="1:5" x14ac:dyDescent="0.3">
      <c r="A18" t="s">
        <v>17</v>
      </c>
      <c r="B18" s="4">
        <v>46113</v>
      </c>
      <c r="E18" s="2"/>
    </row>
    <row r="19" spans="1:5" x14ac:dyDescent="0.3">
      <c r="E19" s="2"/>
    </row>
    <row r="20" spans="1:5" x14ac:dyDescent="0.3">
      <c r="E20" s="2"/>
    </row>
    <row r="21" spans="1:5" x14ac:dyDescent="0.3">
      <c r="E21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workbookViewId="0"/>
  </sheetViews>
  <sheetFormatPr defaultRowHeight="14.4" x14ac:dyDescent="0.3"/>
  <cols>
    <col min="1" max="1" width="12.6640625" customWidth="1"/>
    <col min="3" max="3" width="15.77734375" customWidth="1"/>
    <col min="4" max="4" width="3.44140625" customWidth="1"/>
    <col min="5" max="5" width="9.77734375" customWidth="1"/>
    <col min="6" max="6" width="9.109375" bestFit="1" customWidth="1"/>
    <col min="8" max="8" width="17.6640625" customWidth="1"/>
    <col min="10" max="10" width="11.5546875" customWidth="1"/>
  </cols>
  <sheetData>
    <row r="1" spans="1:8" x14ac:dyDescent="0.3">
      <c r="A1" s="13" t="s">
        <v>94</v>
      </c>
    </row>
    <row r="3" spans="1:8" x14ac:dyDescent="0.3">
      <c r="A3" s="7" t="s">
        <v>19</v>
      </c>
    </row>
    <row r="4" spans="1:8" x14ac:dyDescent="0.3">
      <c r="A4" t="s">
        <v>20</v>
      </c>
    </row>
    <row r="5" spans="1:8" x14ac:dyDescent="0.3">
      <c r="A5" s="7"/>
      <c r="B5" s="14">
        <v>2026</v>
      </c>
      <c r="C5" s="25">
        <v>161061.35999999999</v>
      </c>
    </row>
    <row r="6" spans="1:8" x14ac:dyDescent="0.3">
      <c r="C6" s="2"/>
      <c r="D6" s="2"/>
      <c r="E6" s="2"/>
      <c r="F6" s="2"/>
    </row>
    <row r="7" spans="1:8" x14ac:dyDescent="0.3">
      <c r="A7" s="7"/>
      <c r="B7" s="14">
        <v>2025</v>
      </c>
      <c r="C7" s="5">
        <v>139268.35999999999</v>
      </c>
      <c r="D7" s="2"/>
      <c r="E7" s="2"/>
      <c r="F7" s="2"/>
    </row>
    <row r="8" spans="1:8" x14ac:dyDescent="0.3">
      <c r="C8" s="2"/>
      <c r="D8" s="2"/>
      <c r="E8" s="2"/>
      <c r="F8" s="2"/>
    </row>
    <row r="9" spans="1:8" x14ac:dyDescent="0.3">
      <c r="C9" s="15">
        <f>SUM(C5-C7)</f>
        <v>21793</v>
      </c>
      <c r="D9" s="2"/>
      <c r="E9" s="2"/>
      <c r="F9" s="2"/>
    </row>
    <row r="10" spans="1:8" x14ac:dyDescent="0.3">
      <c r="D10" s="2"/>
      <c r="E10" s="2"/>
      <c r="F10" s="2"/>
    </row>
    <row r="11" spans="1:8" x14ac:dyDescent="0.3">
      <c r="A11" s="7" t="s">
        <v>51</v>
      </c>
      <c r="C11" s="2"/>
      <c r="D11" s="2"/>
      <c r="E11" s="2"/>
      <c r="F11" s="2"/>
    </row>
    <row r="12" spans="1:8" x14ac:dyDescent="0.3">
      <c r="A12" t="s">
        <v>96</v>
      </c>
      <c r="C12" s="2">
        <v>375</v>
      </c>
      <c r="F12" s="19"/>
      <c r="G12" s="19"/>
      <c r="H12" s="20"/>
    </row>
    <row r="13" spans="1:8" x14ac:dyDescent="0.3">
      <c r="A13" t="s">
        <v>97</v>
      </c>
      <c r="C13" s="2">
        <v>400</v>
      </c>
      <c r="F13" s="7"/>
    </row>
    <row r="14" spans="1:8" x14ac:dyDescent="0.3">
      <c r="A14" t="s">
        <v>98</v>
      </c>
      <c r="C14" s="2">
        <v>500</v>
      </c>
      <c r="G14" s="21"/>
      <c r="H14" s="20"/>
    </row>
    <row r="15" spans="1:8" x14ac:dyDescent="0.3">
      <c r="A15" t="s">
        <v>104</v>
      </c>
      <c r="C15" s="2">
        <v>170</v>
      </c>
      <c r="G15" s="21"/>
      <c r="H15" s="20"/>
    </row>
    <row r="16" spans="1:8" x14ac:dyDescent="0.3">
      <c r="A16" t="s">
        <v>99</v>
      </c>
      <c r="C16" s="2">
        <v>4000</v>
      </c>
      <c r="G16" s="21"/>
      <c r="H16" s="20"/>
    </row>
    <row r="17" spans="1:8" x14ac:dyDescent="0.3">
      <c r="A17" t="s">
        <v>100</v>
      </c>
      <c r="C17" s="2">
        <v>250</v>
      </c>
      <c r="G17" s="21"/>
      <c r="H17" s="20"/>
    </row>
    <row r="18" spans="1:8" x14ac:dyDescent="0.3">
      <c r="A18" t="s">
        <v>101</v>
      </c>
      <c r="C18" s="2">
        <v>20000</v>
      </c>
      <c r="G18" s="21"/>
      <c r="H18" s="20"/>
    </row>
    <row r="19" spans="1:8" x14ac:dyDescent="0.3">
      <c r="A19" t="s">
        <v>103</v>
      </c>
      <c r="C19" s="2">
        <v>32</v>
      </c>
      <c r="G19" s="21"/>
      <c r="H19" s="20"/>
    </row>
    <row r="20" spans="1:8" x14ac:dyDescent="0.3">
      <c r="A20" t="s">
        <v>95</v>
      </c>
      <c r="C20" s="2">
        <v>416</v>
      </c>
      <c r="G20" s="21"/>
      <c r="H20" s="20"/>
    </row>
    <row r="21" spans="1:8" x14ac:dyDescent="0.3">
      <c r="A21" s="7" t="s">
        <v>52</v>
      </c>
      <c r="C21" s="2"/>
      <c r="G21" s="21"/>
      <c r="H21" s="20"/>
    </row>
    <row r="22" spans="1:8" x14ac:dyDescent="0.3">
      <c r="A22" t="s">
        <v>102</v>
      </c>
      <c r="C22" s="24">
        <v>550</v>
      </c>
      <c r="G22" s="21"/>
      <c r="H22" s="20"/>
    </row>
    <row r="23" spans="1:8" x14ac:dyDescent="0.3">
      <c r="A23" t="s">
        <v>101</v>
      </c>
      <c r="C23" s="24">
        <v>3800</v>
      </c>
      <c r="G23" s="21"/>
      <c r="H23" s="20"/>
    </row>
    <row r="24" spans="1:8" x14ac:dyDescent="0.3">
      <c r="C24" s="15">
        <f>SUM(C12:C20)-C22-C23</f>
        <v>21793</v>
      </c>
      <c r="G24" s="21"/>
      <c r="H24" s="20"/>
    </row>
    <row r="25" spans="1:8" x14ac:dyDescent="0.3">
      <c r="C25" s="6"/>
      <c r="G25" s="21"/>
      <c r="H25" s="20"/>
    </row>
    <row r="26" spans="1:8" x14ac:dyDescent="0.3">
      <c r="A26" s="13" t="s">
        <v>105</v>
      </c>
      <c r="G26" s="21"/>
      <c r="H26" s="20"/>
    </row>
    <row r="27" spans="1:8" x14ac:dyDescent="0.3">
      <c r="A27" t="s">
        <v>106</v>
      </c>
      <c r="E27" s="2">
        <v>269.74</v>
      </c>
      <c r="G27" s="21"/>
      <c r="H27" s="20"/>
    </row>
    <row r="28" spans="1:8" x14ac:dyDescent="0.3">
      <c r="A28" t="s">
        <v>21</v>
      </c>
      <c r="E28" s="2">
        <v>10200.56</v>
      </c>
      <c r="F28" s="7"/>
      <c r="G28" s="22"/>
      <c r="H28" s="21"/>
    </row>
    <row r="29" spans="1:8" x14ac:dyDescent="0.3">
      <c r="A29" t="s">
        <v>22</v>
      </c>
      <c r="E29" s="2"/>
      <c r="G29" s="22"/>
      <c r="H29" s="23"/>
    </row>
    <row r="30" spans="1:8" x14ac:dyDescent="0.3">
      <c r="A30" t="s">
        <v>23</v>
      </c>
      <c r="E30" s="2">
        <v>10238.64</v>
      </c>
      <c r="F30" s="2"/>
    </row>
    <row r="31" spans="1:8" x14ac:dyDescent="0.3">
      <c r="A31" t="s">
        <v>24</v>
      </c>
      <c r="E31" s="15">
        <f>SUM(E27+E28-E30)</f>
        <v>231.65999999999985</v>
      </c>
      <c r="F31" s="15"/>
    </row>
    <row r="32" spans="1:8" x14ac:dyDescent="0.3">
      <c r="F32" s="15"/>
    </row>
    <row r="34" spans="1:6" x14ac:dyDescent="0.3">
      <c r="A34" s="13" t="s">
        <v>25</v>
      </c>
    </row>
    <row r="35" spans="1:6" x14ac:dyDescent="0.3">
      <c r="A35" t="s">
        <v>107</v>
      </c>
      <c r="E35" s="2">
        <v>51690.3</v>
      </c>
    </row>
    <row r="36" spans="1:6" x14ac:dyDescent="0.3">
      <c r="A36" t="s">
        <v>26</v>
      </c>
      <c r="E36" s="2">
        <v>0</v>
      </c>
    </row>
    <row r="37" spans="1:6" x14ac:dyDescent="0.3">
      <c r="A37" t="s">
        <v>27</v>
      </c>
      <c r="E37" s="2">
        <v>5136.01</v>
      </c>
    </row>
    <row r="38" spans="1:6" x14ac:dyDescent="0.3">
      <c r="A38" t="s">
        <v>69</v>
      </c>
      <c r="E38" s="15">
        <f>SUM(E35+E36-E37)</f>
        <v>46554.29</v>
      </c>
    </row>
    <row r="39" spans="1:6" x14ac:dyDescent="0.3">
      <c r="E39" s="2"/>
      <c r="F39" s="2"/>
    </row>
    <row r="40" spans="1:6" x14ac:dyDescent="0.3">
      <c r="A40" s="13" t="s">
        <v>50</v>
      </c>
      <c r="F40" s="2"/>
    </row>
    <row r="41" spans="1:6" x14ac:dyDescent="0.3">
      <c r="A41" t="s">
        <v>53</v>
      </c>
      <c r="E41" s="2">
        <v>100</v>
      </c>
    </row>
    <row r="42" spans="1:6" x14ac:dyDescent="0.3">
      <c r="E42" s="15">
        <v>100</v>
      </c>
    </row>
    <row r="43" spans="1:6" x14ac:dyDescent="0.3">
      <c r="E43" s="2"/>
    </row>
    <row r="44" spans="1:6" x14ac:dyDescent="0.3">
      <c r="E44" s="2"/>
    </row>
    <row r="45" spans="1:6" x14ac:dyDescent="0.3">
      <c r="E45" s="2"/>
    </row>
  </sheetData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Sue Frankis</cp:lastModifiedBy>
  <cp:lastPrinted>2026-04-02T13:14:16Z</cp:lastPrinted>
  <dcterms:created xsi:type="dcterms:W3CDTF">2020-04-07T08:44:35Z</dcterms:created>
  <dcterms:modified xsi:type="dcterms:W3CDTF">2026-04-02T13:16:27Z</dcterms:modified>
</cp:coreProperties>
</file>